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Хольнов\Коммуналка на сайт\2022 год\Январь 2022\"/>
    </mc:Choice>
  </mc:AlternateContent>
  <xr:revisionPtr revIDLastSave="0" documentId="13_ncr:1_{AEADC554-1253-4AA1-B1EA-9415D0F783B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ОПУ ээ" sheetId="1" r:id="rId1"/>
    <sheet name="Справка" sheetId="2" r:id="rId2"/>
    <sheet name="Корп.3" sheetId="3" r:id="rId3"/>
  </sheets>
  <externalReferences>
    <externalReference r:id="rId4"/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C13" i="3"/>
  <c r="C11" i="3"/>
  <c r="F11" i="3" s="1"/>
  <c r="G11" i="3" s="1"/>
  <c r="D10" i="3"/>
  <c r="F9" i="3"/>
  <c r="G9" i="3" s="1"/>
  <c r="C7" i="3"/>
  <c r="F7" i="3" s="1"/>
  <c r="G7" i="3" s="1"/>
  <c r="G9" i="2"/>
  <c r="E9" i="2"/>
  <c r="F8" i="2"/>
  <c r="F7" i="2"/>
  <c r="F9" i="2" s="1"/>
  <c r="G6" i="2"/>
  <c r="E6" i="2"/>
  <c r="E5" i="2"/>
  <c r="E60" i="1"/>
  <c r="G60" i="1" s="1"/>
  <c r="E59" i="1"/>
  <c r="G59" i="1" s="1"/>
  <c r="E58" i="1"/>
  <c r="G58" i="1" s="1"/>
  <c r="E57" i="1"/>
  <c r="G57" i="1" s="1"/>
  <c r="E56" i="1"/>
  <c r="G56" i="1" s="1"/>
  <c r="E50" i="1"/>
  <c r="G50" i="1" s="1"/>
  <c r="G49" i="1"/>
  <c r="E49" i="1"/>
  <c r="E48" i="1"/>
  <c r="G48" i="1" s="1"/>
  <c r="G47" i="1"/>
  <c r="E47" i="1"/>
  <c r="E46" i="1"/>
  <c r="G46" i="1" s="1"/>
  <c r="G51" i="1" s="1"/>
  <c r="E44" i="1"/>
  <c r="G44" i="1" s="1"/>
  <c r="E43" i="1"/>
  <c r="G43" i="1" s="1"/>
  <c r="E41" i="1"/>
  <c r="G41" i="1" s="1"/>
  <c r="E40" i="1"/>
  <c r="G40" i="1" s="1"/>
  <c r="G45" i="1" s="1"/>
  <c r="E30" i="1"/>
  <c r="G30" i="1" s="1"/>
  <c r="G29" i="1"/>
  <c r="E29" i="1"/>
  <c r="G24" i="1"/>
  <c r="E24" i="1"/>
  <c r="E23" i="1"/>
  <c r="G23" i="1" s="1"/>
  <c r="G22" i="1"/>
  <c r="E22" i="1"/>
  <c r="E21" i="1"/>
  <c r="G21" i="1" s="1"/>
  <c r="G20" i="1"/>
  <c r="E20" i="1"/>
  <c r="E18" i="1"/>
  <c r="G18" i="1" s="1"/>
  <c r="E17" i="1"/>
  <c r="G17" i="1" s="1"/>
  <c r="E16" i="1"/>
  <c r="G16" i="1" s="1"/>
  <c r="E15" i="1"/>
  <c r="G15" i="1" s="1"/>
  <c r="E14" i="1"/>
  <c r="G14" i="1" s="1"/>
  <c r="G19" i="1" s="1"/>
  <c r="E12" i="1"/>
  <c r="G12" i="1" s="1"/>
  <c r="G11" i="1"/>
  <c r="E11" i="1"/>
  <c r="E10" i="1"/>
  <c r="G10" i="1" s="1"/>
  <c r="B65" i="1" s="1"/>
  <c r="G9" i="1"/>
  <c r="E9" i="1"/>
  <c r="E8" i="1"/>
  <c r="G8" i="1" s="1"/>
  <c r="F6" i="2" l="1"/>
  <c r="G25" i="1"/>
  <c r="G31" i="1"/>
  <c r="B64" i="1" s="1"/>
  <c r="B67" i="1"/>
  <c r="G13" i="1"/>
  <c r="G61" i="1"/>
  <c r="B66" i="1" s="1"/>
  <c r="G26" i="1" l="1"/>
  <c r="B63" i="1" s="1"/>
</calcChain>
</file>

<file path=xl/sharedStrings.xml><?xml version="1.0" encoding="utf-8"?>
<sst xmlns="http://schemas.openxmlformats.org/spreadsheetml/2006/main" count="123" uniqueCount="88">
  <si>
    <t>ОТЧЕТ</t>
  </si>
  <si>
    <t>по потреблению электроэнергии за период с  22.12.2021г. по  24.01.2022г.</t>
  </si>
  <si>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</si>
  <si>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</si>
  <si>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</si>
  <si>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</si>
  <si>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</si>
  <si>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</si>
  <si>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</si>
  <si>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</si>
  <si>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Электрощитовая № 1 - подъезды №1 и №2 Корпус 2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</si>
  <si>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</si>
  <si>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</si>
  <si>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</si>
  <si>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</si>
  <si>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Офисы № 1,2,3,4,5,6,7,9</t>
  </si>
  <si>
    <t>Электрощитовая № 2 - подъезд № 3 Корпус 2</t>
  </si>
  <si>
    <t>Лифт,освещение лестнич_маршей, вентилятор машин_отделения (АВР)</t>
  </si>
  <si>
    <t xml:space="preserve">Офисы № 9,12,13,18,19,  19А      </t>
  </si>
  <si>
    <t>Электрощитовая № 3 - подъезды №4 и №5 Корпус 2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</si>
  <si>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</si>
  <si>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</si>
  <si>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</si>
  <si>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Офисы № 10,11,14,15,16,    17, 6А, 4А</t>
  </si>
  <si>
    <t>Итого:</t>
  </si>
  <si>
    <t>Всего:</t>
  </si>
  <si>
    <t>Корпус 6 (прав.)</t>
  </si>
  <si>
    <t>28737396</t>
  </si>
  <si>
    <t>-- // -- (лев.)</t>
  </si>
  <si>
    <t>ВНС Ввод №1(лев.)</t>
  </si>
  <si>
    <t>29993313</t>
  </si>
  <si>
    <t>ВНС Ввод №2 (правый)</t>
  </si>
  <si>
    <t>ИТП Ввод №1(лев.)</t>
  </si>
  <si>
    <t>29993646</t>
  </si>
  <si>
    <t>ИТП Ввод №2 (правый)</t>
  </si>
  <si>
    <t>29993290</t>
  </si>
  <si>
    <t>Электрощитовая корпус 1</t>
  </si>
  <si>
    <t>Корпус 3 Гараж</t>
  </si>
  <si>
    <t>29993615</t>
  </si>
  <si>
    <t>29993962</t>
  </si>
  <si>
    <t>29993111</t>
  </si>
  <si>
    <t>Насосная пожаротушения</t>
  </si>
  <si>
    <t>Всего по Жилкомплексу</t>
  </si>
  <si>
    <t>Из них на Офисы</t>
  </si>
  <si>
    <t>Из них Жилье</t>
  </si>
  <si>
    <t>Из них Гараж</t>
  </si>
  <si>
    <t>Из них ОДН, ИТП и ВНС</t>
  </si>
  <si>
    <t>Председатель правления ТСЖ "ДУБКИ"</t>
  </si>
  <si>
    <t>_______________________ Хольнов А.И.</t>
  </si>
  <si>
    <t>СПРАВОЧНАЯ ИНФОРМАЦИЯ потребление коммунальных услуг в здании по адресу г.Химки, ул.Лавочкина, д.13 январь 2022г.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</si>
  <si>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</si>
  <si>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</si>
  <si>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</si>
  <si>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</si>
  <si>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</si>
  <si>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</si>
  <si>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</si>
  <si>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</si>
  <si>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</si>
  <si>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</si>
  <si>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</si>
  <si>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</si>
  <si>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</si>
  <si>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</si>
  <si>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</si>
  <si>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</si>
  <si>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</si>
  <si>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</si>
  <si>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</si>
  <si>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</si>
  <si>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</si>
  <si>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 </t>
  </si>
  <si>
    <t>Январь 2022 года</t>
  </si>
  <si>
    <t>Расчет возмещения стоимости коммунальных услуг по гаражу - корпус 3</t>
  </si>
  <si>
    <t>№№</t>
  </si>
  <si>
    <t>Коммунальная услуга</t>
  </si>
  <si>
    <t>Кол-во</t>
  </si>
  <si>
    <t>тариф, руб.</t>
  </si>
  <si>
    <t>Кол-во гаражей</t>
  </si>
  <si>
    <t>На 1 гараж, кВт/ч</t>
  </si>
  <si>
    <t>Сумма, руб.</t>
  </si>
  <si>
    <t>Электроснабжение корп.3, кВт/ч</t>
  </si>
  <si>
    <t>Электроснабжение ИПУ, кВт/ч</t>
  </si>
  <si>
    <t>Холодное водоснабжение, куб.м.</t>
  </si>
  <si>
    <t>Горячее водоснабжение, куб.м.</t>
  </si>
  <si>
    <t>Водоотведение, куб.м.</t>
  </si>
  <si>
    <t>Теплоснабжение, Гкал</t>
  </si>
  <si>
    <t>Электроэнергия ИТП, кВт/ч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</si>
</sst>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р_._-;\-* #,##0_р_._-;_-* &quot;-&quot;??_р_._-;_-@_-"/>
    <numFmt numFmtId="165" formatCode="0.0"/>
    <numFmt numFmtId="166" formatCode="_-* #,##0.0_р_._-;\-* #,##0.0_р_._-;_-* &quot;-&quot;??_р_._-;_-@_-"/>
    <numFmt numFmtId="167" formatCode="_-* #,##0.0000_р_._-;\-* #,##0.0000_р_._-;_-* &quot;-&quot;??_р_._-;_-@_-"/>
    <numFmt numFmtId="168" formatCode="_-* #,##0.00000_р_._-;\-* #,##0.00000_р_._-;_-* &quot;-&quot;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6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2" borderId="3" xfId="1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 wrapText="1"/>
    </xf>
    <xf numFmtId="49" fontId="0" fillId="0" borderId="0" xfId="0" applyNumberFormat="1"/>
    <xf numFmtId="49" fontId="7" fillId="2" borderId="3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0" fontId="8" fillId="0" borderId="3" xfId="0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2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/>
    </xf>
    <xf numFmtId="1" fontId="8" fillId="3" borderId="3" xfId="0" applyNumberFormat="1" applyFont="1" applyFill="1" applyBorder="1" applyAlignment="1">
      <alignment horizontal="left"/>
    </xf>
    <xf numFmtId="49" fontId="8" fillId="0" borderId="0" xfId="0" applyNumberFormat="1" applyFont="1"/>
    <xf numFmtId="0" fontId="6" fillId="0" borderId="3" xfId="0" applyFont="1" applyBorder="1" applyAlignment="1">
      <alignment horizontal="left" wrapText="1"/>
    </xf>
    <xf numFmtId="49" fontId="8" fillId="0" borderId="3" xfId="0" applyNumberFormat="1" applyFont="1" applyBorder="1" applyAlignment="1">
      <alignment vertical="top"/>
    </xf>
    <xf numFmtId="49" fontId="7" fillId="0" borderId="3" xfId="0" applyNumberFormat="1" applyFont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7" fillId="0" borderId="3" xfId="0" applyFont="1" applyBorder="1"/>
    <xf numFmtId="0" fontId="7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49" fontId="8" fillId="3" borderId="3" xfId="0" applyNumberFormat="1" applyFont="1" applyFill="1" applyBorder="1" applyAlignment="1">
      <alignment horizontal="left" vertical="top"/>
    </xf>
    <xf numFmtId="49" fontId="7" fillId="2" borderId="3" xfId="1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10" fillId="0" borderId="3" xfId="0" applyFont="1" applyBorder="1" applyAlignment="1">
      <alignment horizontal="left" vertical="top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0" fontId="7" fillId="0" borderId="6" xfId="0" applyFont="1" applyBorder="1" applyAlignment="1">
      <alignment horizontal="left" vertical="center" wrapText="1"/>
    </xf>
    <xf numFmtId="1" fontId="8" fillId="3" borderId="3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2" fontId="10" fillId="0" borderId="0" xfId="0" applyNumberFormat="1" applyFont="1" applyAlignment="1">
      <alignment horizontal="left" vertical="center"/>
    </xf>
    <xf numFmtId="49" fontId="10" fillId="2" borderId="15" xfId="0" applyNumberFormat="1" applyFont="1" applyFill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left" vertical="center" indent="1"/>
    </xf>
    <xf numFmtId="0" fontId="7" fillId="2" borderId="0" xfId="0" applyFont="1" applyFill="1" applyAlignment="1">
      <alignment vertical="center" wrapText="1"/>
    </xf>
    <xf numFmtId="0" fontId="10" fillId="0" borderId="15" xfId="0" applyFont="1" applyBorder="1"/>
    <xf numFmtId="164" fontId="8" fillId="0" borderId="15" xfId="1" applyNumberFormat="1" applyFont="1" applyBorder="1"/>
    <xf numFmtId="0" fontId="5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15" xfId="0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wrapText="1"/>
    </xf>
    <xf numFmtId="0" fontId="12" fillId="0" borderId="15" xfId="0" applyFont="1" applyBorder="1" applyAlignment="1">
      <alignment wrapText="1"/>
    </xf>
    <xf numFmtId="0" fontId="12" fillId="0" borderId="17" xfId="0" applyFont="1" applyBorder="1" applyAlignment="1">
      <alignment horizontal="center" wrapText="1"/>
    </xf>
    <xf numFmtId="2" fontId="12" fillId="0" borderId="15" xfId="0" applyNumberFormat="1" applyFont="1" applyBorder="1" applyAlignment="1">
      <alignment wrapText="1"/>
    </xf>
    <xf numFmtId="2" fontId="12" fillId="0" borderId="18" xfId="0" applyNumberFormat="1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19" xfId="0" applyFont="1" applyBorder="1" applyAlignment="1">
      <alignment wrapText="1"/>
    </xf>
    <xf numFmtId="165" fontId="12" fillId="0" borderId="16" xfId="0" applyNumberFormat="1" applyFont="1" applyBorder="1" applyAlignment="1">
      <alignment horizontal="center" wrapText="1"/>
    </xf>
    <xf numFmtId="2" fontId="12" fillId="0" borderId="16" xfId="0" applyNumberFormat="1" applyFont="1" applyBorder="1" applyAlignment="1">
      <alignment horizontal="center" wrapText="1"/>
    </xf>
    <xf numFmtId="1" fontId="12" fillId="0" borderId="15" xfId="0" applyNumberFormat="1" applyFont="1" applyBorder="1" applyAlignment="1">
      <alignment horizontal="center" wrapText="1"/>
    </xf>
    <xf numFmtId="1" fontId="12" fillId="2" borderId="15" xfId="2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wrapText="1"/>
    </xf>
    <xf numFmtId="0" fontId="12" fillId="0" borderId="17" xfId="0" applyFont="1" applyBorder="1" applyAlignment="1">
      <alignment wrapText="1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20" xfId="0" applyFont="1" applyBorder="1"/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7" fillId="0" borderId="22" xfId="0" applyFont="1" applyBorder="1"/>
    <xf numFmtId="0" fontId="17" fillId="0" borderId="23" xfId="0" applyFont="1" applyBorder="1" applyAlignment="1">
      <alignment horizontal="center"/>
    </xf>
    <xf numFmtId="0" fontId="17" fillId="0" borderId="19" xfId="0" applyFont="1" applyBorder="1"/>
    <xf numFmtId="164" fontId="17" fillId="0" borderId="19" xfId="1" applyNumberFormat="1" applyFont="1" applyBorder="1"/>
    <xf numFmtId="43" fontId="17" fillId="0" borderId="19" xfId="1" applyFont="1" applyBorder="1"/>
    <xf numFmtId="0" fontId="17" fillId="0" borderId="19" xfId="0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17" fillId="0" borderId="15" xfId="0" applyFont="1" applyBorder="1"/>
    <xf numFmtId="164" fontId="17" fillId="3" borderId="15" xfId="1" applyNumberFormat="1" applyFont="1" applyFill="1" applyBorder="1"/>
    <xf numFmtId="164" fontId="17" fillId="0" borderId="15" xfId="1" applyNumberFormat="1" applyFont="1" applyBorder="1"/>
    <xf numFmtId="43" fontId="17" fillId="0" borderId="15" xfId="1" applyFont="1" applyBorder="1"/>
    <xf numFmtId="0" fontId="17" fillId="0" borderId="15" xfId="0" applyFont="1" applyBorder="1" applyAlignment="1">
      <alignment horizontal="center"/>
    </xf>
    <xf numFmtId="0" fontId="17" fillId="0" borderId="17" xfId="0" applyFont="1" applyBorder="1"/>
    <xf numFmtId="0" fontId="15" fillId="0" borderId="15" xfId="0" applyFont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166" fontId="18" fillId="0" borderId="24" xfId="0" applyNumberFormat="1" applyFont="1" applyBorder="1"/>
    <xf numFmtId="167" fontId="18" fillId="0" borderId="24" xfId="0" applyNumberFormat="1" applyFont="1" applyBorder="1"/>
    <xf numFmtId="168" fontId="18" fillId="0" borderId="24" xfId="0" applyNumberFormat="1" applyFont="1" applyBorder="1"/>
  </cellXfs>
  <cellStyles count="3">
    <cellStyle name="Обычный" xfId="0" builtinId="0"/>
    <cellStyle name="Обычный 2" xfId="2" xr:uid="{787DB50C-7D7C-4FC5-9702-AD740C74B877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2;&#1074;&#1086;&#1095;&#1082;&#1080;&#1085;&#1072;%2013%20&#1082;&#1086;&#1088;&#1087;&#1091;&#1089;%201-6%20&#1082;&#1086;&#1084;&#1091;&#1089;&#1083;&#1091;&#1075;&#1080;%202022-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. счетчики"/>
      <sheetName val="Под. 1 и 2"/>
      <sheetName val="Под. 3"/>
      <sheetName val="Под. 4  и 5"/>
      <sheetName val="Под.6"/>
      <sheetName val="Нежил. пом."/>
      <sheetName val="МОП корп. 1"/>
      <sheetName val="МОП корп. 2"/>
      <sheetName val="МОП корп. 4, 5, 6"/>
      <sheetName val="корп. 3"/>
      <sheetName val="Норматив вода"/>
      <sheetName val="Норматив ээ"/>
      <sheetName val="Справка по ОПУ и ИПУ"/>
      <sheetName val="Лист1"/>
      <sheetName val="Лист2"/>
    </sheetNames>
    <sheetDataSet>
      <sheetData sheetId="0">
        <row r="61">
          <cell r="G61">
            <v>16060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 refreshError="1">
        <row r="17">
          <cell r="F1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workbookViewId="0">
      <selection sqref="A1:XFD1048576"/>
    </sheetView>
  </sheetViews>
  <sheetFormatPr defaultRowHeight="15" x14ac:dyDescent="0.25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5">
      <c r="A1" s="127" t="s">
        <v>0</v>
      </c>
      <c r="B1" s="127"/>
      <c r="C1" s="127"/>
      <c r="D1" s="127"/>
      <c r="E1" s="127"/>
      <c r="F1" s="127"/>
      <c r="G1" s="127"/>
    </row>
    <row r="2" spans="1:8" x14ac:dyDescent="0.25">
      <c r="A2" s="128" t="s">
        <v>1</v>
      </c>
      <c r="B2" s="128"/>
      <c r="C2" s="128"/>
      <c r="D2" s="128"/>
      <c r="E2" s="128"/>
      <c r="F2" s="128"/>
      <c r="G2" s="128"/>
    </row>
    <row r="3" spans="1:8" ht="15.75" thickBot="1" x14ac:dyDescent="0.3">
      <c r="A3" s="1"/>
      <c r="B3" s="2"/>
      <c r="G3" s="2"/>
    </row>
    <row r="4" spans="1:8" ht="13.5" customHeight="1" thickBot="1" x14ac:dyDescent="0.3">
      <c r="A4" s="113" t="s">
        <v>2</v>
      </c>
      <c r="B4" s="129" t="s">
        <v>3</v>
      </c>
      <c r="C4" s="129" t="s">
        <v>4</v>
      </c>
      <c r="D4" s="129"/>
      <c r="E4" s="106" t="s">
        <v>5</v>
      </c>
      <c r="F4" s="106" t="s">
        <v>6</v>
      </c>
      <c r="G4" s="129" t="s">
        <v>7</v>
      </c>
    </row>
    <row r="5" spans="1:8" ht="15.75" thickBot="1" x14ac:dyDescent="0.3">
      <c r="A5" s="107"/>
      <c r="B5" s="129"/>
      <c r="C5" s="129"/>
      <c r="D5" s="129"/>
      <c r="E5" s="107"/>
      <c r="F5" s="107"/>
      <c r="G5" s="129"/>
    </row>
    <row r="6" spans="1:8" ht="15.75" thickBot="1" x14ac:dyDescent="0.3">
      <c r="A6" s="108"/>
      <c r="B6" s="129"/>
      <c r="C6" s="3" t="s">
        <v>8</v>
      </c>
      <c r="D6" s="4" t="s">
        <v>9</v>
      </c>
      <c r="E6" s="108"/>
      <c r="F6" s="108"/>
      <c r="G6" s="129"/>
    </row>
    <row r="7" spans="1:8" ht="18" customHeight="1" thickBot="1" x14ac:dyDescent="0.3">
      <c r="A7" s="120" t="s">
        <v>10</v>
      </c>
      <c r="B7" s="121"/>
      <c r="C7" s="121"/>
      <c r="D7" s="122"/>
      <c r="E7" s="5"/>
      <c r="F7" s="6"/>
      <c r="G7" s="5"/>
    </row>
    <row r="8" spans="1:8" ht="45.75" thickBot="1" x14ac:dyDescent="0.3">
      <c r="A8" s="7" t="s">
        <v>11</v>
      </c>
      <c r="B8" s="8">
        <v>29993326</v>
      </c>
      <c r="C8" s="8">
        <v>5660</v>
      </c>
      <c r="D8" s="8">
        <v>5770</v>
      </c>
      <c r="E8" s="9">
        <f>D8-C8</f>
        <v>110</v>
      </c>
      <c r="F8" s="8">
        <v>15</v>
      </c>
      <c r="G8" s="10">
        <f>E8*F8</f>
        <v>1650</v>
      </c>
      <c r="H8" s="11"/>
    </row>
    <row r="9" spans="1:8" ht="90.75" thickBot="1" x14ac:dyDescent="0.3">
      <c r="A9" s="12" t="s">
        <v>12</v>
      </c>
      <c r="B9" s="8">
        <v>29993299</v>
      </c>
      <c r="C9" s="10">
        <v>2272</v>
      </c>
      <c r="D9" s="10">
        <v>2321</v>
      </c>
      <c r="E9" s="9">
        <f>D9-C9</f>
        <v>49</v>
      </c>
      <c r="F9" s="10">
        <v>60</v>
      </c>
      <c r="G9" s="10">
        <f>E9*F9</f>
        <v>2940</v>
      </c>
      <c r="H9" s="11"/>
    </row>
    <row r="10" spans="1:8" ht="15" customHeight="1" thickBot="1" x14ac:dyDescent="0.3">
      <c r="A10" s="12" t="s">
        <v>13</v>
      </c>
      <c r="B10" s="8">
        <v>29993206</v>
      </c>
      <c r="C10" s="8">
        <v>10830</v>
      </c>
      <c r="D10" s="8">
        <v>11125</v>
      </c>
      <c r="E10" s="9">
        <f>D10-C10</f>
        <v>295</v>
      </c>
      <c r="F10" s="8">
        <v>40</v>
      </c>
      <c r="G10" s="10">
        <f>E10*F10</f>
        <v>11800</v>
      </c>
    </row>
    <row r="11" spans="1:8" ht="15" customHeight="1" thickBot="1" x14ac:dyDescent="0.3">
      <c r="A11" s="13" t="s">
        <v>14</v>
      </c>
      <c r="B11" s="14">
        <v>29993506</v>
      </c>
      <c r="C11" s="8">
        <v>14002</v>
      </c>
      <c r="D11" s="8">
        <v>14387</v>
      </c>
      <c r="E11" s="9">
        <f>D11-C11</f>
        <v>385</v>
      </c>
      <c r="F11" s="8">
        <v>60</v>
      </c>
      <c r="G11" s="10">
        <f>E11*F11</f>
        <v>23100</v>
      </c>
    </row>
    <row r="12" spans="1:8" ht="15" customHeight="1" thickBot="1" x14ac:dyDescent="0.3">
      <c r="A12" s="12" t="s">
        <v>15</v>
      </c>
      <c r="B12" s="10">
        <v>29993527</v>
      </c>
      <c r="C12" s="8">
        <v>5714</v>
      </c>
      <c r="D12" s="8">
        <v>5865</v>
      </c>
      <c r="E12" s="9">
        <f>D12-C12</f>
        <v>151</v>
      </c>
      <c r="F12" s="8">
        <v>20</v>
      </c>
      <c r="G12" s="10">
        <f>E12*F12</f>
        <v>3020</v>
      </c>
    </row>
    <row r="13" spans="1:8" ht="18" customHeight="1" thickBot="1" x14ac:dyDescent="0.3">
      <c r="A13" s="15" t="s">
        <v>16</v>
      </c>
      <c r="B13" s="16"/>
      <c r="C13" s="17"/>
      <c r="D13" s="17"/>
      <c r="E13" s="9"/>
      <c r="F13" s="18"/>
      <c r="G13" s="19">
        <f>SUM(G8:G12)</f>
        <v>42510</v>
      </c>
    </row>
    <row r="14" spans="1:8" ht="42.75" customHeight="1" thickBot="1" x14ac:dyDescent="0.3">
      <c r="A14" s="7" t="s">
        <v>11</v>
      </c>
      <c r="B14" s="8">
        <v>29993434</v>
      </c>
      <c r="C14" s="20">
        <v>5504</v>
      </c>
      <c r="D14" s="20">
        <v>5646</v>
      </c>
      <c r="E14" s="9">
        <f t="shared" ref="E14:E18" si="0">D14-C14</f>
        <v>142</v>
      </c>
      <c r="F14" s="8">
        <v>10</v>
      </c>
      <c r="G14" s="10">
        <f t="shared" ref="G14:G18" si="1">E14*F14</f>
        <v>1420</v>
      </c>
      <c r="H14" s="21"/>
    </row>
    <row r="15" spans="1:8" ht="53.25" customHeight="1" thickBot="1" x14ac:dyDescent="0.3">
      <c r="A15" s="12" t="s">
        <v>17</v>
      </c>
      <c r="B15" s="8">
        <v>29993175</v>
      </c>
      <c r="C15" s="8">
        <v>3978</v>
      </c>
      <c r="D15" s="8">
        <v>4072</v>
      </c>
      <c r="E15" s="9">
        <f t="shared" si="0"/>
        <v>94</v>
      </c>
      <c r="F15" s="8">
        <v>15</v>
      </c>
      <c r="G15" s="10">
        <f t="shared" si="1"/>
        <v>1410</v>
      </c>
      <c r="H15" s="21"/>
    </row>
    <row r="16" spans="1:8" ht="15" customHeight="1" thickBot="1" x14ac:dyDescent="0.3">
      <c r="A16" s="12" t="s">
        <v>13</v>
      </c>
      <c r="B16" s="8">
        <v>29993086</v>
      </c>
      <c r="C16" s="8">
        <v>2951</v>
      </c>
      <c r="D16" s="8">
        <v>3039</v>
      </c>
      <c r="E16" s="9">
        <f t="shared" si="0"/>
        <v>88</v>
      </c>
      <c r="F16" s="8">
        <v>40</v>
      </c>
      <c r="G16" s="10">
        <f t="shared" si="1"/>
        <v>3520</v>
      </c>
      <c r="H16" s="21"/>
    </row>
    <row r="17" spans="1:8" ht="15" customHeight="1" thickBot="1" x14ac:dyDescent="0.3">
      <c r="A17" s="13" t="s">
        <v>14</v>
      </c>
      <c r="B17" s="14">
        <v>29993400</v>
      </c>
      <c r="C17" s="8">
        <v>5403</v>
      </c>
      <c r="D17" s="8">
        <v>5575</v>
      </c>
      <c r="E17" s="9">
        <f t="shared" si="0"/>
        <v>172</v>
      </c>
      <c r="F17" s="8">
        <v>30</v>
      </c>
      <c r="G17" s="10">
        <f t="shared" si="1"/>
        <v>5160</v>
      </c>
      <c r="H17" s="21"/>
    </row>
    <row r="18" spans="1:8" ht="31.5" customHeight="1" thickBot="1" x14ac:dyDescent="0.3">
      <c r="A18" s="22" t="s">
        <v>18</v>
      </c>
      <c r="B18" s="10">
        <v>29993504</v>
      </c>
      <c r="C18" s="8">
        <v>5446</v>
      </c>
      <c r="D18" s="8">
        <v>5487</v>
      </c>
      <c r="E18" s="9">
        <f t="shared" si="0"/>
        <v>41</v>
      </c>
      <c r="F18" s="8">
        <v>20</v>
      </c>
      <c r="G18" s="10">
        <f t="shared" si="1"/>
        <v>820</v>
      </c>
      <c r="H18" s="21"/>
    </row>
    <row r="19" spans="1:8" ht="18" customHeight="1" thickBot="1" x14ac:dyDescent="0.3">
      <c r="A19" s="111" t="s">
        <v>19</v>
      </c>
      <c r="B19" s="112"/>
      <c r="C19" s="112"/>
      <c r="D19" s="123"/>
      <c r="E19" s="9"/>
      <c r="G19" s="23">
        <f>SUM(G14:G18)</f>
        <v>12330</v>
      </c>
    </row>
    <row r="20" spans="1:8" ht="39" customHeight="1" thickBot="1" x14ac:dyDescent="0.3">
      <c r="A20" s="7" t="s">
        <v>11</v>
      </c>
      <c r="B20" s="8">
        <v>29993452</v>
      </c>
      <c r="C20" s="8">
        <v>9474</v>
      </c>
      <c r="D20" s="8">
        <v>9623</v>
      </c>
      <c r="E20" s="9">
        <f t="shared" ref="E20:E24" si="2">D20-C20</f>
        <v>149</v>
      </c>
      <c r="F20" s="8">
        <v>10</v>
      </c>
      <c r="G20" s="10">
        <f t="shared" ref="G20:G24" si="3">E20*F20</f>
        <v>1490</v>
      </c>
      <c r="H20" s="21"/>
    </row>
    <row r="21" spans="1:8" ht="54" customHeight="1" thickBot="1" x14ac:dyDescent="0.3">
      <c r="A21" s="12" t="s">
        <v>20</v>
      </c>
      <c r="B21" s="8">
        <v>29993531</v>
      </c>
      <c r="C21" s="8">
        <v>2640</v>
      </c>
      <c r="D21" s="8">
        <v>2688</v>
      </c>
      <c r="E21" s="9">
        <f t="shared" si="2"/>
        <v>48</v>
      </c>
      <c r="F21" s="10">
        <v>15</v>
      </c>
      <c r="G21" s="10">
        <f t="shared" si="3"/>
        <v>720</v>
      </c>
      <c r="H21" s="21"/>
    </row>
    <row r="22" spans="1:8" ht="17.25" customHeight="1" thickBot="1" x14ac:dyDescent="0.3">
      <c r="A22" s="12" t="s">
        <v>21</v>
      </c>
      <c r="B22" s="8">
        <v>29993455</v>
      </c>
      <c r="C22" s="20">
        <v>7513</v>
      </c>
      <c r="D22" s="20">
        <v>7719</v>
      </c>
      <c r="E22" s="9">
        <f t="shared" si="2"/>
        <v>206</v>
      </c>
      <c r="F22" s="8">
        <v>40</v>
      </c>
      <c r="G22" s="10">
        <f t="shared" si="3"/>
        <v>8240</v>
      </c>
      <c r="H22" s="21"/>
    </row>
    <row r="23" spans="1:8" ht="16.5" customHeight="1" thickBot="1" x14ac:dyDescent="0.3">
      <c r="A23" s="13" t="s">
        <v>22</v>
      </c>
      <c r="B23" s="14">
        <v>29993405</v>
      </c>
      <c r="C23" s="10">
        <v>9354</v>
      </c>
      <c r="D23" s="10">
        <v>9606</v>
      </c>
      <c r="E23" s="9">
        <f t="shared" si="2"/>
        <v>252</v>
      </c>
      <c r="F23" s="8">
        <v>30</v>
      </c>
      <c r="G23" s="10">
        <f t="shared" si="3"/>
        <v>7560</v>
      </c>
      <c r="H23" s="21"/>
    </row>
    <row r="24" spans="1:8" ht="30.75" customHeight="1" thickBot="1" x14ac:dyDescent="0.3">
      <c r="A24" s="22" t="s">
        <v>23</v>
      </c>
      <c r="B24" s="10">
        <v>29993524</v>
      </c>
      <c r="C24" s="10">
        <v>10180</v>
      </c>
      <c r="D24" s="10">
        <v>10400</v>
      </c>
      <c r="E24" s="9">
        <f t="shared" si="2"/>
        <v>220</v>
      </c>
      <c r="F24" s="8">
        <v>20</v>
      </c>
      <c r="G24" s="10">
        <f t="shared" si="3"/>
        <v>4400</v>
      </c>
      <c r="H24" s="21"/>
    </row>
    <row r="25" spans="1:8" ht="15.75" thickBot="1" x14ac:dyDescent="0.3">
      <c r="A25" s="124"/>
      <c r="B25" s="124"/>
      <c r="C25" s="124"/>
      <c r="D25" s="124"/>
      <c r="E25" s="124"/>
      <c r="F25" s="3" t="s">
        <v>24</v>
      </c>
      <c r="G25" s="23">
        <f>SUM(G20:G24)</f>
        <v>22410</v>
      </c>
    </row>
    <row r="26" spans="1:8" ht="15.75" thickBot="1" x14ac:dyDescent="0.3">
      <c r="C26" s="24"/>
      <c r="D26" s="24"/>
      <c r="F26" s="3" t="s">
        <v>25</v>
      </c>
      <c r="G26" s="25">
        <f>G25+G19+G13</f>
        <v>77250</v>
      </c>
      <c r="H26" s="21"/>
    </row>
    <row r="27" spans="1:8" x14ac:dyDescent="0.25">
      <c r="C27" s="24"/>
      <c r="D27" s="24"/>
      <c r="G27" s="26"/>
      <c r="H27" s="21"/>
    </row>
    <row r="28" spans="1:8" ht="15.75" thickBot="1" x14ac:dyDescent="0.3"/>
    <row r="29" spans="1:8" ht="19.5" customHeight="1" thickBot="1" x14ac:dyDescent="0.3">
      <c r="A29" s="27" t="s">
        <v>26</v>
      </c>
      <c r="B29" s="28" t="s">
        <v>27</v>
      </c>
      <c r="C29" s="20">
        <v>230417</v>
      </c>
      <c r="D29" s="20">
        <v>235469</v>
      </c>
      <c r="E29" s="10">
        <f>D29-C29</f>
        <v>5052</v>
      </c>
      <c r="F29" s="8">
        <v>1</v>
      </c>
      <c r="G29" s="10">
        <f>E29*F29</f>
        <v>5052</v>
      </c>
      <c r="H29" s="21"/>
    </row>
    <row r="30" spans="1:8" ht="18.75" customHeight="1" thickBot="1" x14ac:dyDescent="0.3">
      <c r="A30" s="29" t="s">
        <v>28</v>
      </c>
      <c r="B30" s="10">
        <v>29211536</v>
      </c>
      <c r="C30" s="20">
        <v>200875</v>
      </c>
      <c r="D30" s="20">
        <v>206175</v>
      </c>
      <c r="E30" s="10">
        <f>D30-C30</f>
        <v>5300</v>
      </c>
      <c r="F30" s="8">
        <v>1</v>
      </c>
      <c r="G30" s="10">
        <f>E30*F30</f>
        <v>5300</v>
      </c>
      <c r="H30" s="21"/>
    </row>
    <row r="31" spans="1:8" ht="15.75" thickBot="1" x14ac:dyDescent="0.3">
      <c r="F31" s="3" t="s">
        <v>24</v>
      </c>
      <c r="G31" s="30">
        <f>SUM(G29:G30)</f>
        <v>10352</v>
      </c>
    </row>
    <row r="32" spans="1:8" x14ac:dyDescent="0.25">
      <c r="G32" s="31"/>
    </row>
    <row r="33" spans="1:8" x14ac:dyDescent="0.25">
      <c r="G33" s="31"/>
    </row>
    <row r="34" spans="1:8" x14ac:dyDescent="0.25">
      <c r="A34" s="125"/>
      <c r="B34" s="125"/>
      <c r="C34" s="125"/>
      <c r="D34" s="125"/>
      <c r="E34" s="125"/>
      <c r="F34" s="126"/>
      <c r="G34" s="126"/>
    </row>
    <row r="35" spans="1:8" ht="15.75" thickBot="1" x14ac:dyDescent="0.3">
      <c r="A35" s="1"/>
      <c r="B35" s="2"/>
      <c r="G35" s="2"/>
    </row>
    <row r="36" spans="1:8" ht="12.75" customHeight="1" x14ac:dyDescent="0.25">
      <c r="A36" s="113" t="s">
        <v>2</v>
      </c>
      <c r="B36" s="106" t="s">
        <v>3</v>
      </c>
      <c r="C36" s="116" t="s">
        <v>4</v>
      </c>
      <c r="D36" s="117"/>
      <c r="E36" s="106" t="s">
        <v>5</v>
      </c>
      <c r="F36" s="106" t="s">
        <v>6</v>
      </c>
      <c r="G36" s="106" t="s">
        <v>7</v>
      </c>
    </row>
    <row r="37" spans="1:8" ht="15.75" thickBot="1" x14ac:dyDescent="0.3">
      <c r="A37" s="114"/>
      <c r="B37" s="107"/>
      <c r="C37" s="118"/>
      <c r="D37" s="119"/>
      <c r="E37" s="107"/>
      <c r="F37" s="107"/>
      <c r="G37" s="107"/>
    </row>
    <row r="38" spans="1:8" ht="15.75" thickBot="1" x14ac:dyDescent="0.3">
      <c r="A38" s="115"/>
      <c r="B38" s="108"/>
      <c r="C38" s="3" t="s">
        <v>8</v>
      </c>
      <c r="D38" s="4" t="s">
        <v>9</v>
      </c>
      <c r="E38" s="108"/>
      <c r="F38" s="108"/>
      <c r="G38" s="108"/>
    </row>
    <row r="39" spans="1:8" ht="25.5" customHeight="1" thickBot="1" x14ac:dyDescent="0.3">
      <c r="A39" s="109"/>
      <c r="B39" s="110"/>
      <c r="C39" s="110"/>
      <c r="D39" s="110"/>
      <c r="E39" s="32"/>
      <c r="G39" s="33"/>
    </row>
    <row r="40" spans="1:8" ht="15" customHeight="1" thickBot="1" x14ac:dyDescent="0.3">
      <c r="A40" s="22" t="s">
        <v>29</v>
      </c>
      <c r="B40" s="22" t="s">
        <v>30</v>
      </c>
      <c r="C40" s="20">
        <v>3049</v>
      </c>
      <c r="D40" s="20">
        <v>3106</v>
      </c>
      <c r="E40" s="8">
        <f>D40-C40</f>
        <v>57</v>
      </c>
      <c r="F40" s="22">
        <v>30</v>
      </c>
      <c r="G40" s="34">
        <f>E40*F40</f>
        <v>1710</v>
      </c>
      <c r="H40" s="21"/>
    </row>
    <row r="41" spans="1:8" ht="15" customHeight="1" thickBot="1" x14ac:dyDescent="0.3">
      <c r="A41" s="35" t="s">
        <v>31</v>
      </c>
      <c r="B41" s="8">
        <v>29993194</v>
      </c>
      <c r="C41" s="8">
        <v>2812</v>
      </c>
      <c r="D41" s="8">
        <v>2895</v>
      </c>
      <c r="E41" s="8">
        <f>D41-C41</f>
        <v>83</v>
      </c>
      <c r="F41" s="8">
        <v>30</v>
      </c>
      <c r="G41" s="10">
        <f>E41*F41</f>
        <v>2490</v>
      </c>
      <c r="H41" s="21"/>
    </row>
    <row r="42" spans="1:8" ht="15" customHeight="1" thickBot="1" x14ac:dyDescent="0.3">
      <c r="A42" s="36"/>
      <c r="B42" s="8"/>
      <c r="C42" s="14"/>
      <c r="D42" s="14"/>
      <c r="E42" s="8"/>
      <c r="F42" s="14"/>
      <c r="G42" s="10"/>
    </row>
    <row r="43" spans="1:8" ht="15" customHeight="1" thickBot="1" x14ac:dyDescent="0.3">
      <c r="A43" s="22" t="s">
        <v>32</v>
      </c>
      <c r="B43" s="28" t="s">
        <v>33</v>
      </c>
      <c r="C43" s="14">
        <v>13460</v>
      </c>
      <c r="D43" s="14">
        <v>14038</v>
      </c>
      <c r="E43" s="8">
        <f>D43-C43</f>
        <v>578</v>
      </c>
      <c r="F43" s="8">
        <v>30</v>
      </c>
      <c r="G43" s="10">
        <f>E43*F43</f>
        <v>17340</v>
      </c>
      <c r="H43" s="21"/>
    </row>
    <row r="44" spans="1:8" ht="15" customHeight="1" thickBot="1" x14ac:dyDescent="0.3">
      <c r="A44" s="35" t="s">
        <v>34</v>
      </c>
      <c r="B44" s="22" t="s">
        <v>35</v>
      </c>
      <c r="C44" s="37">
        <v>9918</v>
      </c>
      <c r="D44" s="37">
        <v>10148</v>
      </c>
      <c r="E44" s="8">
        <f>D44-C44</f>
        <v>230</v>
      </c>
      <c r="F44" s="8">
        <v>30</v>
      </c>
      <c r="G44" s="10">
        <f>E44*F44</f>
        <v>6900</v>
      </c>
      <c r="H44" s="21"/>
    </row>
    <row r="45" spans="1:8" ht="16.5" customHeight="1" thickBot="1" x14ac:dyDescent="0.3">
      <c r="A45" s="111" t="s">
        <v>36</v>
      </c>
      <c r="B45" s="112"/>
      <c r="C45" s="38"/>
      <c r="D45" s="38"/>
      <c r="E45" s="39"/>
      <c r="F45" s="3" t="s">
        <v>24</v>
      </c>
      <c r="G45" s="40">
        <f>SUM(G40:G44)</f>
        <v>28440</v>
      </c>
      <c r="H45" s="21"/>
    </row>
    <row r="46" spans="1:8" ht="31.5" customHeight="1" thickBot="1" x14ac:dyDescent="0.3">
      <c r="A46" s="41" t="s">
        <v>11</v>
      </c>
      <c r="B46" s="8">
        <v>29993213</v>
      </c>
      <c r="C46" s="10">
        <v>12579</v>
      </c>
      <c r="D46" s="10">
        <v>12768</v>
      </c>
      <c r="E46" s="10">
        <f t="shared" ref="E46:E50" si="4">D46-C46</f>
        <v>189</v>
      </c>
      <c r="F46" s="8">
        <v>15</v>
      </c>
      <c r="G46" s="10">
        <f t="shared" ref="G46:G50" si="5">E46*F46</f>
        <v>2835</v>
      </c>
      <c r="H46" s="21"/>
    </row>
    <row r="47" spans="1:8" ht="49.5" customHeight="1" thickBot="1" x14ac:dyDescent="0.3">
      <c r="A47" s="22" t="s">
        <v>20</v>
      </c>
      <c r="B47" s="8">
        <v>29993517</v>
      </c>
      <c r="C47" s="8">
        <v>1938</v>
      </c>
      <c r="D47" s="8">
        <v>1980</v>
      </c>
      <c r="E47" s="10">
        <f t="shared" si="4"/>
        <v>42</v>
      </c>
      <c r="F47" s="8">
        <v>60</v>
      </c>
      <c r="G47" s="10">
        <f t="shared" si="5"/>
        <v>2520</v>
      </c>
      <c r="H47" s="21"/>
    </row>
    <row r="48" spans="1:8" ht="15" customHeight="1" thickBot="1" x14ac:dyDescent="0.3">
      <c r="A48" s="22" t="s">
        <v>21</v>
      </c>
      <c r="B48" s="8">
        <v>29116365</v>
      </c>
      <c r="C48" s="20">
        <v>20941</v>
      </c>
      <c r="D48" s="20">
        <v>21611</v>
      </c>
      <c r="E48" s="10">
        <f t="shared" si="4"/>
        <v>670</v>
      </c>
      <c r="F48" s="8">
        <v>60</v>
      </c>
      <c r="G48" s="10">
        <f t="shared" si="5"/>
        <v>40200</v>
      </c>
      <c r="H48" s="21"/>
    </row>
    <row r="49" spans="1:8" ht="15" customHeight="1" thickBot="1" x14ac:dyDescent="0.3">
      <c r="A49" s="42" t="s">
        <v>22</v>
      </c>
      <c r="B49" s="14">
        <v>29993350</v>
      </c>
      <c r="C49" s="10">
        <v>17499</v>
      </c>
      <c r="D49" s="10">
        <v>18050</v>
      </c>
      <c r="E49" s="10">
        <f t="shared" si="4"/>
        <v>551</v>
      </c>
      <c r="F49" s="8">
        <v>80</v>
      </c>
      <c r="G49" s="10">
        <f t="shared" si="5"/>
        <v>44080</v>
      </c>
      <c r="H49" s="21"/>
    </row>
    <row r="50" spans="1:8" ht="15" customHeight="1" thickBot="1" x14ac:dyDescent="0.3">
      <c r="A50" s="35" t="s">
        <v>15</v>
      </c>
      <c r="B50" s="10">
        <v>29993469</v>
      </c>
      <c r="C50" s="10">
        <v>8046</v>
      </c>
      <c r="D50" s="10">
        <v>8214</v>
      </c>
      <c r="E50" s="10">
        <f t="shared" si="4"/>
        <v>168</v>
      </c>
      <c r="F50" s="8">
        <v>40</v>
      </c>
      <c r="G50" s="10">
        <f t="shared" si="5"/>
        <v>6720</v>
      </c>
      <c r="H50" s="21"/>
    </row>
    <row r="51" spans="1:8" ht="15.75" thickBot="1" x14ac:dyDescent="0.3">
      <c r="A51" s="43"/>
      <c r="B51" s="43"/>
      <c r="C51" s="10"/>
      <c r="D51" s="43"/>
      <c r="E51" s="44"/>
      <c r="F51" s="3" t="s">
        <v>24</v>
      </c>
      <c r="G51" s="45">
        <f>SUM(G46:G50)</f>
        <v>96355</v>
      </c>
    </row>
    <row r="53" spans="1:8" x14ac:dyDescent="0.25">
      <c r="A53" s="113" t="s">
        <v>2</v>
      </c>
      <c r="B53" s="106" t="s">
        <v>3</v>
      </c>
      <c r="C53" s="116" t="s">
        <v>4</v>
      </c>
      <c r="D53" s="117"/>
      <c r="E53" s="106" t="s">
        <v>5</v>
      </c>
      <c r="F53" s="106" t="s">
        <v>6</v>
      </c>
      <c r="G53" s="106" t="s">
        <v>7</v>
      </c>
    </row>
    <row r="54" spans="1:8" ht="15.75" thickBot="1" x14ac:dyDescent="0.3">
      <c r="A54" s="114"/>
      <c r="B54" s="107"/>
      <c r="C54" s="118"/>
      <c r="D54" s="119"/>
      <c r="E54" s="107"/>
      <c r="F54" s="107"/>
      <c r="G54" s="107"/>
    </row>
    <row r="55" spans="1:8" ht="15.75" thickBot="1" x14ac:dyDescent="0.3">
      <c r="A55" s="115"/>
      <c r="B55" s="108"/>
      <c r="C55" s="3" t="s">
        <v>8</v>
      </c>
      <c r="D55" s="4" t="s">
        <v>9</v>
      </c>
      <c r="E55" s="108"/>
      <c r="F55" s="108"/>
      <c r="G55" s="108"/>
    </row>
    <row r="56" spans="1:8" ht="15" customHeight="1" thickBot="1" x14ac:dyDescent="0.3">
      <c r="A56" s="101" t="s">
        <v>37</v>
      </c>
      <c r="B56" s="22" t="s">
        <v>38</v>
      </c>
      <c r="C56" s="20">
        <v>8931</v>
      </c>
      <c r="D56" s="20">
        <v>9210</v>
      </c>
      <c r="E56" s="8">
        <f t="shared" ref="E56:E60" si="6">D56-C56</f>
        <v>279</v>
      </c>
      <c r="F56" s="20">
        <v>40</v>
      </c>
      <c r="G56" s="10">
        <f t="shared" ref="G56:G60" si="7">E56*F56</f>
        <v>11160</v>
      </c>
      <c r="H56" s="21"/>
    </row>
    <row r="57" spans="1:8" ht="15" customHeight="1" thickBot="1" x14ac:dyDescent="0.3">
      <c r="A57" s="102"/>
      <c r="B57" s="22" t="s">
        <v>39</v>
      </c>
      <c r="C57" s="20">
        <v>5485</v>
      </c>
      <c r="D57" s="20">
        <v>5650</v>
      </c>
      <c r="E57" s="8">
        <f t="shared" si="6"/>
        <v>165</v>
      </c>
      <c r="F57" s="20">
        <v>20</v>
      </c>
      <c r="G57" s="10">
        <f t="shared" si="7"/>
        <v>3300</v>
      </c>
      <c r="H57" s="21"/>
    </row>
    <row r="58" spans="1:8" ht="15" customHeight="1" thickBot="1" x14ac:dyDescent="0.3">
      <c r="A58" s="103"/>
      <c r="B58" s="22" t="s">
        <v>40</v>
      </c>
      <c r="C58" s="20">
        <v>1131</v>
      </c>
      <c r="D58" s="20">
        <v>1151</v>
      </c>
      <c r="E58" s="8">
        <f t="shared" si="6"/>
        <v>20</v>
      </c>
      <c r="F58" s="20">
        <v>80</v>
      </c>
      <c r="G58" s="10">
        <f t="shared" si="7"/>
        <v>1600</v>
      </c>
      <c r="H58" s="21"/>
    </row>
    <row r="59" spans="1:8" ht="15" customHeight="1" thickBot="1" x14ac:dyDescent="0.3">
      <c r="A59" s="104" t="s">
        <v>41</v>
      </c>
      <c r="B59" s="46">
        <v>32358499</v>
      </c>
      <c r="C59" s="20">
        <v>0</v>
      </c>
      <c r="D59" s="20">
        <v>0</v>
      </c>
      <c r="E59" s="8">
        <f t="shared" si="6"/>
        <v>0</v>
      </c>
      <c r="F59" s="20">
        <v>1</v>
      </c>
      <c r="G59" s="10">
        <f t="shared" si="7"/>
        <v>0</v>
      </c>
    </row>
    <row r="60" spans="1:8" ht="15" customHeight="1" thickBot="1" x14ac:dyDescent="0.3">
      <c r="A60" s="105"/>
      <c r="B60" s="47">
        <v>32358505</v>
      </c>
      <c r="C60" s="20">
        <v>0</v>
      </c>
      <c r="D60" s="20">
        <v>0</v>
      </c>
      <c r="E60" s="8">
        <f t="shared" si="6"/>
        <v>0</v>
      </c>
      <c r="F60" s="20">
        <v>1</v>
      </c>
      <c r="G60" s="10">
        <f t="shared" si="7"/>
        <v>0</v>
      </c>
    </row>
    <row r="61" spans="1:8" ht="15" customHeight="1" thickBot="1" x14ac:dyDescent="0.3">
      <c r="A61" s="48"/>
      <c r="B61" s="49"/>
      <c r="C61" s="49"/>
      <c r="D61" s="49"/>
      <c r="E61" s="49"/>
      <c r="F61" s="50" t="s">
        <v>24</v>
      </c>
      <c r="G61" s="51">
        <f>SUM(G56:G60)</f>
        <v>16060</v>
      </c>
    </row>
    <row r="62" spans="1:8" ht="15" customHeight="1" x14ac:dyDescent="0.25">
      <c r="A62" s="48"/>
      <c r="B62" s="49"/>
      <c r="C62" s="49"/>
      <c r="D62" s="49"/>
      <c r="E62" s="49"/>
      <c r="F62" s="52"/>
      <c r="G62" s="53"/>
    </row>
    <row r="63" spans="1:8" ht="15" customHeight="1" x14ac:dyDescent="0.25">
      <c r="A63" s="54" t="s">
        <v>42</v>
      </c>
      <c r="B63" s="55">
        <f>G26+G31+G45+G51+G61</f>
        <v>228457</v>
      </c>
      <c r="C63" s="49"/>
      <c r="D63" s="49"/>
      <c r="E63" s="49"/>
      <c r="F63" s="56"/>
      <c r="G63" s="53"/>
    </row>
    <row r="64" spans="1:8" ht="15" customHeight="1" x14ac:dyDescent="0.25">
      <c r="A64" s="54" t="s">
        <v>43</v>
      </c>
      <c r="B64" s="55">
        <f>SUM(G12)+SUM(G18:G18)+SUM(G24:G24)+G31+SUM(G50:G50)</f>
        <v>25312</v>
      </c>
      <c r="C64" s="49"/>
      <c r="D64" s="49"/>
      <c r="E64" s="49"/>
      <c r="F64" s="56"/>
      <c r="G64" s="53"/>
    </row>
    <row r="65" spans="1:7" ht="21.75" customHeight="1" x14ac:dyDescent="0.25">
      <c r="A65" s="57" t="s">
        <v>44</v>
      </c>
      <c r="B65" s="58">
        <f>SUM(G10:G11)+SUM(G16:G17)+SUM(G22:G23)+SUM(G48:G49)</f>
        <v>143660</v>
      </c>
      <c r="D65" s="59"/>
      <c r="E65" s="59"/>
      <c r="F65" s="56"/>
    </row>
    <row r="66" spans="1:7" ht="21.75" customHeight="1" x14ac:dyDescent="0.25">
      <c r="A66" s="57" t="s">
        <v>45</v>
      </c>
      <c r="B66" s="58">
        <f>G61</f>
        <v>16060</v>
      </c>
      <c r="D66" s="24"/>
      <c r="G66" s="31"/>
    </row>
    <row r="67" spans="1:7" ht="21.75" customHeight="1" x14ac:dyDescent="0.25">
      <c r="A67" s="57" t="s">
        <v>46</v>
      </c>
      <c r="B67" s="58">
        <f>G8+G9+G14+G15+G20+G21+G45+G46+G47</f>
        <v>43425</v>
      </c>
      <c r="D67" s="24"/>
      <c r="G67" s="31"/>
    </row>
    <row r="69" spans="1:7" x14ac:dyDescent="0.25">
      <c r="B69" t="s">
        <v>47</v>
      </c>
    </row>
    <row r="71" spans="1:7" x14ac:dyDescent="0.25">
      <c r="B71" t="s">
        <v>48</v>
      </c>
    </row>
  </sheetData>
  <mergeCells count="29">
    <mergeCell ref="A1:G1"/>
    <mergeCell ref="A2:G2"/>
    <mergeCell ref="A4:A6"/>
    <mergeCell ref="B4:B6"/>
    <mergeCell ref="C4:D5"/>
    <mergeCell ref="E4:E6"/>
    <mergeCell ref="F4:F6"/>
    <mergeCell ref="G4:G6"/>
    <mergeCell ref="A7:D7"/>
    <mergeCell ref="A19:D19"/>
    <mergeCell ref="A25:E25"/>
    <mergeCell ref="A34:E34"/>
    <mergeCell ref="F34:G34"/>
    <mergeCell ref="A56:A58"/>
    <mergeCell ref="A59:A60"/>
    <mergeCell ref="G36:G38"/>
    <mergeCell ref="A39:D39"/>
    <mergeCell ref="A45:B45"/>
    <mergeCell ref="A53:A55"/>
    <mergeCell ref="B53:B55"/>
    <mergeCell ref="C53:D54"/>
    <mergeCell ref="E53:E55"/>
    <mergeCell ref="F53:F55"/>
    <mergeCell ref="G53:G55"/>
    <mergeCell ref="A36:A38"/>
    <mergeCell ref="B36:B38"/>
    <mergeCell ref="C36:D37"/>
    <mergeCell ref="E36:E38"/>
    <mergeCell ref="F36:F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BCA6-6489-40CA-A5BB-2DA147AAC3B1}">
  <dimension ref="A1:H14"/>
  <sheetViews>
    <sheetView tabSelected="1" workbookViewId="0">
      <selection activeCell="E14" sqref="E14"/>
    </sheetView>
  </sheetViews>
  <sheetFormatPr defaultColWidth="9.140625" defaultRowHeight="11.25" x14ac:dyDescent="0.2"/>
  <cols>
    <col min="1" max="1" width="6.5703125" style="62" customWidth="1"/>
    <col min="2" max="2" width="23.5703125" style="62" customWidth="1"/>
    <col min="3" max="3" width="10.140625" style="62" customWidth="1"/>
    <col min="4" max="4" width="15.85546875" style="62" customWidth="1"/>
    <col min="5" max="5" width="10.7109375" style="62" customWidth="1"/>
    <col min="6" max="6" width="11.42578125" style="62" customWidth="1"/>
    <col min="7" max="7" width="18.5703125" style="62" customWidth="1"/>
    <col min="8" max="8" width="8.85546875" style="62" customWidth="1"/>
    <col min="9" max="16384" width="9.140625" style="62"/>
  </cols>
  <sheetData>
    <row r="1" spans="1:8" x14ac:dyDescent="0.2">
      <c r="A1" s="60" t="s">
        <v>49</v>
      </c>
      <c r="B1" s="61"/>
      <c r="C1" s="61"/>
      <c r="D1" s="61"/>
      <c r="E1" s="61"/>
      <c r="F1" s="61"/>
      <c r="G1" s="61"/>
    </row>
    <row r="2" spans="1:8" x14ac:dyDescent="0.2">
      <c r="A2" s="132" t="s">
        <v>50</v>
      </c>
      <c r="B2" s="132" t="s">
        <v>51</v>
      </c>
      <c r="C2" s="132" t="s">
        <v>52</v>
      </c>
      <c r="D2" s="132" t="s">
        <v>53</v>
      </c>
      <c r="E2" s="132" t="s">
        <v>54</v>
      </c>
      <c r="F2" s="132"/>
      <c r="G2" s="132"/>
    </row>
    <row r="3" spans="1:8" x14ac:dyDescent="0.2">
      <c r="A3" s="132"/>
      <c r="B3" s="132"/>
      <c r="C3" s="132"/>
      <c r="D3" s="132"/>
      <c r="E3" s="132" t="s">
        <v>55</v>
      </c>
      <c r="F3" s="132"/>
      <c r="G3" s="132" t="s">
        <v>56</v>
      </c>
    </row>
    <row r="4" spans="1:8" x14ac:dyDescent="0.2">
      <c r="A4" s="132"/>
      <c r="B4" s="132"/>
      <c r="C4" s="132"/>
      <c r="D4" s="133"/>
      <c r="E4" s="63" t="s">
        <v>57</v>
      </c>
      <c r="F4" s="63" t="s">
        <v>58</v>
      </c>
      <c r="G4" s="132"/>
    </row>
    <row r="5" spans="1:8" x14ac:dyDescent="0.2">
      <c r="A5" s="64" t="s">
        <v>59</v>
      </c>
      <c r="B5" s="65" t="s">
        <v>60</v>
      </c>
      <c r="C5" s="66" t="s">
        <v>61</v>
      </c>
      <c r="D5" s="67">
        <v>105201.42</v>
      </c>
      <c r="E5" s="68">
        <f>697.99+16.84</f>
        <v>714.83</v>
      </c>
      <c r="F5" s="65"/>
      <c r="G5" s="69">
        <v>282.55</v>
      </c>
    </row>
    <row r="6" spans="1:8" ht="33.75" x14ac:dyDescent="0.2">
      <c r="A6" s="64" t="s">
        <v>59</v>
      </c>
      <c r="B6" s="65" t="s">
        <v>62</v>
      </c>
      <c r="C6" s="69" t="s">
        <v>61</v>
      </c>
      <c r="D6" s="70"/>
      <c r="E6" s="71">
        <f>E7*0.051</f>
        <v>67.167000000000002</v>
      </c>
      <c r="F6" s="71">
        <f>F7*0.051</f>
        <v>30.804509999999997</v>
      </c>
      <c r="G6" s="72">
        <f>G7*0.051</f>
        <v>1.9889999999999999</v>
      </c>
    </row>
    <row r="7" spans="1:8" ht="22.5" x14ac:dyDescent="0.2">
      <c r="A7" s="64" t="s">
        <v>63</v>
      </c>
      <c r="B7" s="65" t="s">
        <v>64</v>
      </c>
      <c r="C7" s="69" t="s">
        <v>65</v>
      </c>
      <c r="D7" s="65"/>
      <c r="E7" s="73">
        <v>1317</v>
      </c>
      <c r="F7" s="69">
        <f>187*3.23</f>
        <v>604.01</v>
      </c>
      <c r="G7" s="69">
        <v>39</v>
      </c>
    </row>
    <row r="8" spans="1:8" x14ac:dyDescent="0.2">
      <c r="A8" s="64" t="s">
        <v>63</v>
      </c>
      <c r="B8" s="65" t="s">
        <v>66</v>
      </c>
      <c r="C8" s="69" t="s">
        <v>65</v>
      </c>
      <c r="D8" s="74">
        <v>204497</v>
      </c>
      <c r="E8" s="73">
        <v>1268</v>
      </c>
      <c r="F8" s="69">
        <f>187*4.33</f>
        <v>809.71</v>
      </c>
      <c r="G8" s="73">
        <v>39</v>
      </c>
      <c r="H8" s="75"/>
    </row>
    <row r="9" spans="1:8" x14ac:dyDescent="0.2">
      <c r="A9" s="64" t="s">
        <v>63</v>
      </c>
      <c r="B9" s="65" t="s">
        <v>67</v>
      </c>
      <c r="C9" s="69" t="s">
        <v>65</v>
      </c>
      <c r="D9" s="65"/>
      <c r="E9" s="71">
        <f>E7+E8</f>
        <v>2585</v>
      </c>
      <c r="F9" s="71">
        <f>F7+F8</f>
        <v>1413.72</v>
      </c>
      <c r="G9" s="73">
        <f>G7+G8</f>
        <v>78</v>
      </c>
    </row>
    <row r="10" spans="1:8" x14ac:dyDescent="0.2">
      <c r="A10" s="64" t="s">
        <v>68</v>
      </c>
      <c r="B10" s="65" t="s">
        <v>69</v>
      </c>
      <c r="C10" s="69" t="s">
        <v>70</v>
      </c>
      <c r="D10" s="76"/>
      <c r="E10" s="77">
        <v>177916</v>
      </c>
      <c r="F10" s="78">
        <v>2011</v>
      </c>
      <c r="G10" s="79">
        <v>25188</v>
      </c>
    </row>
    <row r="11" spans="1:8" x14ac:dyDescent="0.2">
      <c r="E11" s="130"/>
      <c r="F11" s="131"/>
    </row>
    <row r="13" spans="1:8" ht="33" customHeight="1" x14ac:dyDescent="0.2">
      <c r="G13" s="80"/>
    </row>
    <row r="14" spans="1:8" ht="33" customHeight="1" x14ac:dyDescent="0.2">
      <c r="F14" s="62" t="s">
        <v>71</v>
      </c>
      <c r="G14" s="80"/>
    </row>
  </sheetData>
  <mergeCells count="8">
    <mergeCell ref="E11:F11"/>
    <mergeCell ref="A2:A4"/>
    <mergeCell ref="B2:B4"/>
    <mergeCell ref="C2:C4"/>
    <mergeCell ref="D2:D4"/>
    <mergeCell ref="E2:G2"/>
    <mergeCell ref="E3:F3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B7D4-2832-4992-AD46-AA5D7B4E6DA7}">
  <dimension ref="A2:G14"/>
  <sheetViews>
    <sheetView workbookViewId="0">
      <selection activeCell="L7" sqref="L7"/>
    </sheetView>
  </sheetViews>
  <sheetFormatPr defaultColWidth="9.140625" defaultRowHeight="12.75" x14ac:dyDescent="0.2"/>
  <cols>
    <col min="1" max="1" width="7.28515625" style="82" customWidth="1"/>
    <col min="2" max="2" width="33.85546875" style="82" customWidth="1"/>
    <col min="3" max="3" width="15.42578125" style="82" customWidth="1"/>
    <col min="4" max="4" width="12.42578125" style="82" customWidth="1"/>
    <col min="5" max="5" width="16" style="81" customWidth="1"/>
    <col min="6" max="6" width="19.140625" style="82" customWidth="1"/>
    <col min="7" max="7" width="16.7109375" style="81" customWidth="1"/>
    <col min="8" max="16384" width="9.140625" style="82"/>
  </cols>
  <sheetData>
    <row r="2" spans="1:7" ht="21" x14ac:dyDescent="0.2">
      <c r="A2" s="134" t="s">
        <v>72</v>
      </c>
      <c r="B2" s="134"/>
      <c r="C2" s="134"/>
      <c r="D2" s="134"/>
    </row>
    <row r="4" spans="1:7" ht="18.75" x14ac:dyDescent="0.3">
      <c r="A4" s="83" t="s">
        <v>73</v>
      </c>
    </row>
    <row r="5" spans="1:7" ht="13.5" thickBot="1" x14ac:dyDescent="0.25"/>
    <row r="6" spans="1:7" ht="16.5" thickBot="1" x14ac:dyDescent="0.3">
      <c r="A6" s="84" t="s">
        <v>74</v>
      </c>
      <c r="B6" s="85" t="s">
        <v>75</v>
      </c>
      <c r="C6" s="86" t="s">
        <v>76</v>
      </c>
      <c r="D6" s="85" t="s">
        <v>77</v>
      </c>
      <c r="E6" s="86" t="s">
        <v>78</v>
      </c>
      <c r="F6" s="87" t="s">
        <v>79</v>
      </c>
      <c r="G6" s="88" t="s">
        <v>80</v>
      </c>
    </row>
    <row r="7" spans="1:7" ht="15.75" x14ac:dyDescent="0.25">
      <c r="A7" s="89">
        <v>1</v>
      </c>
      <c r="B7" s="89" t="s">
        <v>81</v>
      </c>
      <c r="C7" s="90">
        <f>'[1]Общ. счетчики'!G61-C8</f>
        <v>13864</v>
      </c>
      <c r="D7" s="91">
        <v>4.29</v>
      </c>
      <c r="E7" s="92">
        <v>309</v>
      </c>
      <c r="F7" s="136">
        <f>C7/E7</f>
        <v>44.867313915857608</v>
      </c>
      <c r="G7" s="93">
        <f>F7*D7</f>
        <v>192.48077669902915</v>
      </c>
    </row>
    <row r="8" spans="1:7" ht="15.75" x14ac:dyDescent="0.25">
      <c r="A8" s="94">
        <v>2</v>
      </c>
      <c r="B8" s="94" t="s">
        <v>82</v>
      </c>
      <c r="C8" s="95">
        <v>2196</v>
      </c>
      <c r="D8" s="91">
        <v>4.29</v>
      </c>
      <c r="E8" s="92"/>
      <c r="F8" s="136"/>
      <c r="G8" s="93"/>
    </row>
    <row r="9" spans="1:7" ht="15.75" x14ac:dyDescent="0.25">
      <c r="A9" s="94">
        <v>4</v>
      </c>
      <c r="B9" s="94" t="s">
        <v>83</v>
      </c>
      <c r="C9" s="96">
        <v>1</v>
      </c>
      <c r="D9" s="97">
        <v>29.12</v>
      </c>
      <c r="E9" s="92">
        <v>309</v>
      </c>
      <c r="F9" s="137">
        <f t="shared" ref="F9:F11" si="0">C9/E9</f>
        <v>3.2362459546925568E-3</v>
      </c>
      <c r="G9" s="93">
        <f t="shared" ref="G9:G11" si="1">F9*D9</f>
        <v>9.4239482200647262E-2</v>
      </c>
    </row>
    <row r="10" spans="1:7" ht="15.75" x14ac:dyDescent="0.25">
      <c r="A10" s="94">
        <v>5</v>
      </c>
      <c r="B10" s="94" t="s">
        <v>84</v>
      </c>
      <c r="C10" s="96">
        <v>0</v>
      </c>
      <c r="D10" s="97">
        <f>0.051*D12</f>
        <v>126.29588999999999</v>
      </c>
      <c r="E10" s="92"/>
      <c r="F10" s="138"/>
      <c r="G10" s="93"/>
    </row>
    <row r="11" spans="1:7" ht="15.75" x14ac:dyDescent="0.25">
      <c r="A11" s="94">
        <v>6</v>
      </c>
      <c r="B11" s="94" t="s">
        <v>85</v>
      </c>
      <c r="C11" s="96">
        <f>C9+C10</f>
        <v>1</v>
      </c>
      <c r="D11" s="97">
        <v>34.729999999999997</v>
      </c>
      <c r="E11" s="92">
        <v>309</v>
      </c>
      <c r="F11" s="137">
        <f t="shared" si="0"/>
        <v>3.2362459546925568E-3</v>
      </c>
      <c r="G11" s="93">
        <f t="shared" si="1"/>
        <v>0.11239482200647248</v>
      </c>
    </row>
    <row r="12" spans="1:7" ht="15.75" x14ac:dyDescent="0.25">
      <c r="A12" s="94">
        <v>10</v>
      </c>
      <c r="B12" s="94" t="s">
        <v>86</v>
      </c>
      <c r="C12" s="97">
        <v>0</v>
      </c>
      <c r="D12" s="97">
        <v>2476.39</v>
      </c>
      <c r="E12" s="98"/>
      <c r="F12" s="99"/>
      <c r="G12" s="100"/>
    </row>
    <row r="13" spans="1:7" ht="15.75" x14ac:dyDescent="0.25">
      <c r="A13" s="94">
        <v>11</v>
      </c>
      <c r="B13" s="94" t="s">
        <v>87</v>
      </c>
      <c r="C13" s="97">
        <f>'[2]Расчет платы на отопление и ГВС'!$F$17</f>
        <v>0</v>
      </c>
      <c r="D13" s="97">
        <v>4.29</v>
      </c>
      <c r="E13" s="98"/>
      <c r="F13" s="99"/>
      <c r="G13" s="100"/>
    </row>
    <row r="14" spans="1:7" x14ac:dyDescent="0.2">
      <c r="G14" s="135">
        <f>SUM(G7:G13)</f>
        <v>192.68741100323626</v>
      </c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ОПУ ээ</vt:lpstr>
      <vt:lpstr>Справка</vt:lpstr>
      <vt:lpstr>Корп.3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2015-06-05T18:19:34Z</dcterms:created>
  <dcterms:modified xsi:type="dcterms:W3CDTF">2022-02-08T11:55:16Z</dcterms:modified>
</cp:coreProperties>
</file>